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pov.di\Desktop\"/>
    </mc:Choice>
  </mc:AlternateContent>
  <bookViews>
    <workbookView xWindow="0" yWindow="0" windowWidth="28800" windowHeight="13635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J42" i="6" l="1"/>
  <c r="K42" i="6"/>
  <c r="L42" i="6"/>
  <c r="M42" i="6"/>
  <c r="N42" i="6"/>
  <c r="O42" i="6"/>
  <c r="I42" i="6"/>
  <c r="I24" i="6" l="1"/>
  <c r="H24" i="6"/>
  <c r="K24" i="6"/>
  <c r="L24" i="6"/>
  <c r="O24" i="6" s="1"/>
  <c r="N24" i="6"/>
  <c r="M24" i="6"/>
  <c r="J24" i="6"/>
  <c r="G24" i="6"/>
  <c r="I44" i="6"/>
  <c r="H44" i="6"/>
  <c r="G44" i="6"/>
  <c r="N46" i="6"/>
  <c r="M46" i="6"/>
  <c r="I46" i="6"/>
  <c r="G46" i="6"/>
  <c r="H46" i="6"/>
  <c r="G42" i="6"/>
  <c r="H42" i="6"/>
  <c r="O44" i="6" l="1"/>
  <c r="N44" i="6"/>
  <c r="M44" i="6"/>
  <c r="L44" i="6"/>
  <c r="K44" i="6"/>
  <c r="J44" i="6"/>
  <c r="F44" i="6"/>
  <c r="F38" i="6"/>
  <c r="M38" i="6" l="1"/>
  <c r="M40" i="6"/>
  <c r="O38" i="6"/>
  <c r="N38" i="6"/>
  <c r="L19" i="6" l="1"/>
  <c r="F19" i="6" l="1"/>
  <c r="O59" i="6" l="1"/>
  <c r="N59" i="6"/>
  <c r="M59" i="6"/>
  <c r="L59" i="6"/>
  <c r="K59" i="6"/>
  <c r="J59" i="6"/>
  <c r="I59" i="6"/>
  <c r="H59" i="6"/>
  <c r="G59" i="6"/>
  <c r="F59" i="6"/>
  <c r="O63" i="6" l="1"/>
  <c r="N63" i="6"/>
  <c r="M63" i="6"/>
  <c r="L63" i="6"/>
  <c r="K63" i="6"/>
  <c r="J63" i="6"/>
  <c r="I63" i="6"/>
  <c r="H63" i="6"/>
  <c r="G63" i="6"/>
  <c r="F63" i="6"/>
  <c r="O53" i="6"/>
  <c r="N53" i="6"/>
  <c r="M53" i="6"/>
  <c r="L53" i="6"/>
  <c r="K53" i="6"/>
  <c r="J53" i="6"/>
  <c r="I53" i="6"/>
  <c r="H53" i="6"/>
  <c r="G53" i="6"/>
  <c r="F53" i="6"/>
  <c r="O48" i="6"/>
  <c r="N48" i="6"/>
  <c r="M48" i="6"/>
  <c r="L48" i="6"/>
  <c r="K48" i="6"/>
  <c r="J48" i="6"/>
  <c r="I48" i="6"/>
  <c r="H48" i="6"/>
  <c r="G48" i="6"/>
  <c r="F48" i="6"/>
  <c r="O46" i="6"/>
  <c r="L46" i="6"/>
  <c r="K46" i="6"/>
  <c r="J46" i="6"/>
  <c r="F46" i="6"/>
  <c r="F42" i="6"/>
  <c r="O40" i="6"/>
  <c r="N40" i="6"/>
  <c r="L40" i="6"/>
  <c r="K40" i="6"/>
  <c r="J40" i="6"/>
  <c r="I40" i="6"/>
  <c r="H40" i="6"/>
  <c r="G40" i="6"/>
  <c r="F40" i="6"/>
  <c r="L38" i="6"/>
  <c r="K38" i="6"/>
  <c r="J38" i="6"/>
  <c r="I38" i="6"/>
  <c r="H38" i="6"/>
  <c r="G38" i="6"/>
  <c r="I34" i="6"/>
  <c r="L34" i="6" s="1"/>
  <c r="O34" i="6" s="1"/>
  <c r="H34" i="6"/>
  <c r="K34" i="6" s="1"/>
  <c r="N34" i="6" s="1"/>
  <c r="F34" i="6"/>
  <c r="G34" i="6" s="1"/>
  <c r="J34" i="6" s="1"/>
  <c r="M34" i="6" s="1"/>
  <c r="L32" i="6"/>
  <c r="O32" i="6" s="1"/>
  <c r="O33" i="6" s="1"/>
  <c r="I32" i="6"/>
  <c r="I33" i="6" s="1"/>
  <c r="F32" i="6"/>
  <c r="F33" i="6" s="1"/>
  <c r="F26" i="6"/>
  <c r="I26" i="6" s="1"/>
  <c r="L26" i="6" s="1"/>
  <c r="O26" i="6" s="1"/>
  <c r="H25" i="6"/>
  <c r="F25" i="6"/>
  <c r="N25" i="6"/>
  <c r="M25" i="6"/>
  <c r="G25" i="6"/>
  <c r="F24" i="6"/>
  <c r="F21" i="6"/>
  <c r="H21" i="6" s="1"/>
  <c r="K21" i="6" s="1"/>
  <c r="N21" i="6" s="1"/>
  <c r="F20" i="6"/>
  <c r="I19" i="6"/>
  <c r="H19" i="6"/>
  <c r="K19" i="6" s="1"/>
  <c r="G19" i="6"/>
  <c r="K16" i="6"/>
  <c r="N16" i="6" s="1"/>
  <c r="J16" i="6"/>
  <c r="M16" i="6" s="1"/>
  <c r="H16" i="6"/>
  <c r="G16" i="6"/>
  <c r="F16" i="6"/>
  <c r="I16" i="6" s="1"/>
  <c r="L16" i="6" s="1"/>
  <c r="O16" i="6" s="1"/>
  <c r="F14" i="6"/>
  <c r="I14" i="6" s="1"/>
  <c r="I21" i="6" l="1"/>
  <c r="L21" i="6" s="1"/>
  <c r="O21" i="6" s="1"/>
  <c r="L14" i="6"/>
  <c r="I15" i="6"/>
  <c r="I25" i="6"/>
  <c r="G20" i="6"/>
  <c r="J19" i="6"/>
  <c r="N19" i="6"/>
  <c r="N20" i="6" s="1"/>
  <c r="K20" i="6"/>
  <c r="O19" i="6"/>
  <c r="O20" i="6" s="1"/>
  <c r="L20" i="6"/>
  <c r="G14" i="6"/>
  <c r="G26" i="6"/>
  <c r="J26" i="6" s="1"/>
  <c r="M26" i="6" s="1"/>
  <c r="H14" i="6"/>
  <c r="F15" i="6"/>
  <c r="H20" i="6"/>
  <c r="J25" i="6"/>
  <c r="H26" i="6"/>
  <c r="K26" i="6" s="1"/>
  <c r="N26" i="6" s="1"/>
  <c r="L33" i="6"/>
  <c r="I20" i="6"/>
  <c r="G21" i="6"/>
  <c r="J21" i="6" s="1"/>
  <c r="M21" i="6" s="1"/>
  <c r="K25" i="6"/>
  <c r="G32" i="6"/>
  <c r="H32" i="6"/>
  <c r="J32" i="6" l="1"/>
  <c r="G33" i="6"/>
  <c r="K32" i="6"/>
  <c r="H33" i="6"/>
  <c r="M19" i="6"/>
  <c r="M20" i="6" s="1"/>
  <c r="J20" i="6"/>
  <c r="K14" i="6"/>
  <c r="H15" i="6"/>
  <c r="O25" i="6"/>
  <c r="L25" i="6"/>
  <c r="J14" i="6"/>
  <c r="G15" i="6"/>
  <c r="O14" i="6"/>
  <c r="O15" i="6" s="1"/>
  <c r="L15" i="6"/>
  <c r="K15" i="6" l="1"/>
  <c r="N14" i="6"/>
  <c r="N15" i="6" s="1"/>
  <c r="M14" i="6"/>
  <c r="M15" i="6" s="1"/>
  <c r="J15" i="6"/>
  <c r="N32" i="6"/>
  <c r="N33" i="6" s="1"/>
  <c r="K33" i="6"/>
  <c r="M32" i="6"/>
  <c r="M33" i="6" s="1"/>
  <c r="J33" i="6"/>
</calcChain>
</file>

<file path=xl/sharedStrings.xml><?xml version="1.0" encoding="utf-8"?>
<sst xmlns="http://schemas.openxmlformats.org/spreadsheetml/2006/main" count="185" uniqueCount="56">
  <si>
    <t>№ п/п</t>
  </si>
  <si>
    <t>Показатели</t>
  </si>
  <si>
    <t>Единица измерения</t>
  </si>
  <si>
    <t>Отчет</t>
  </si>
  <si>
    <t>Оценка</t>
  </si>
  <si>
    <t>Прогноз</t>
  </si>
  <si>
    <t/>
  </si>
  <si>
    <t>2019</t>
  </si>
  <si>
    <t>2020</t>
  </si>
  <si>
    <t>2021</t>
  </si>
  <si>
    <t>2018</t>
  </si>
  <si>
    <t>в сопоставимых ценах</t>
  </si>
  <si>
    <t>тыс.руб.</t>
  </si>
  <si>
    <t>в % к предыдущему году</t>
  </si>
  <si>
    <t>в ценах соответствующих лет</t>
  </si>
  <si>
    <t>тыс. руб.</t>
  </si>
  <si>
    <t>2</t>
  </si>
  <si>
    <t>Оборот розничной торговли (во всех каналах реализации)</t>
  </si>
  <si>
    <t>млн. руб.</t>
  </si>
  <si>
    <t>сопоставимых ценах</t>
  </si>
  <si>
    <t>3</t>
  </si>
  <si>
    <t>Объем реализации платных услуг населению</t>
  </si>
  <si>
    <t>4</t>
  </si>
  <si>
    <t>Оборот общественного питания</t>
  </si>
  <si>
    <t>млн.руб.</t>
  </si>
  <si>
    <t>5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</si>
  <si>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</t>
  </si>
  <si>
    <t>Финансы</t>
  </si>
  <si>
    <t>Численность населения (среднегодовая) - всего</t>
  </si>
  <si>
    <t>чел.</t>
  </si>
  <si>
    <t>Численность занятых в экономике (среднегодовая) - всего</t>
  </si>
  <si>
    <t>Фонд заработной платы работников - всего</t>
  </si>
  <si>
    <t>Среднемесячная начисленная заработная плата c учетом субъектов малого предпринимательства</t>
  </si>
  <si>
    <t>рублей</t>
  </si>
  <si>
    <t>Среднемесячная заработная плата</t>
  </si>
  <si>
    <t>Среднемесячные денежные доходы на душу населения</t>
  </si>
  <si>
    <t>Уровень зарегистрированной безработицы (на конец периода в % к численности экономически активного населения)</t>
  </si>
  <si>
    <t>%</t>
  </si>
  <si>
    <t>Ввод в эксплуатацию жилых домов за счет всех источников финансирования</t>
  </si>
  <si>
    <t>тыс.кв.м общей площади</t>
  </si>
  <si>
    <t>Прогноз - Вариант 2 (Умеренно-оптимистичный)</t>
  </si>
  <si>
    <t xml:space="preserve"> </t>
  </si>
  <si>
    <t>Объем отгруженных товаров собственного производства, выполненных работ и услуг собственными силами (по крупным и средним организациям промышленности), всего</t>
  </si>
  <si>
    <t>Численность населения (на конец года) - всего</t>
  </si>
  <si>
    <t>6.1</t>
  </si>
  <si>
    <t>Сальдо прибылей и убытков</t>
  </si>
  <si>
    <t>Прибыль прибыльных предприятий</t>
  </si>
  <si>
    <t>6.2</t>
  </si>
  <si>
    <t>7.1</t>
  </si>
  <si>
    <t>Доходы бюджетов муниципальных районов и городских округов - всего (по информации финансового управления Администрации ГО г.Уфа РБ)</t>
  </si>
  <si>
    <t>Расходы бюджетов муниципальных районов и городских округов - всего (по информации финансового управления Администрации ГО г.Уфа РБ)</t>
  </si>
  <si>
    <t>в том числе: собственные доходы (по информации финансового управления Администрации ГО г.Уфа РБ)</t>
  </si>
  <si>
    <t>ОСНОВНЫЕ ПОКАЗАТЕЛИ ПРОГНОЗА</t>
  </si>
  <si>
    <t>СОЦИАЛЬНО-ЭКОНОМИЧЕСКОГО РАЗВИТИЯ ГОРОДСКОГО ОКРУГА ГОРОД УФА РЕСПУБЛИКИ БАШКОРТОСТАН</t>
  </si>
  <si>
    <t>Прогноз - Вариант 1 (Консервативный)</t>
  </si>
  <si>
    <t>Прогноз - Вариант 3 (Целевой)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</si>
</sst>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48"/>
      <color rgb="FF000080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0">
    <xf numFmtId="0" fontId="0" fillId="0" borderId="0" xfId="0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2" fontId="1" fillId="2" borderId="0" xfId="0" applyNumberFormat="1" applyFont="1" applyFill="1" applyBorder="1" applyAlignment="1" applyProtection="1">
      <alignment vertical="top"/>
      <protection locked="0"/>
    </xf>
    <xf numFmtId="2" fontId="0" fillId="2" borderId="0" xfId="0" applyNumberFormat="1" applyFill="1" applyProtection="1"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horizontal="left" vertical="center" wrapText="1" indent="2"/>
    </xf>
    <xf numFmtId="2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Protection="1">
      <protection locked="0"/>
    </xf>
    <xf numFmtId="165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3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topLeftCell="A37" zoomScale="30" zoomScaleNormal="30" zoomScaleSheetLayoutView="30" workbookViewId="0">
      <selection activeCell="A45" sqref="A45:XFD45"/>
    </sheetView>
  </sheetViews>
  <sheetFormatPr defaultColWidth="10.140625" defaultRowHeight="12.75" x14ac:dyDescent="0.2"/>
  <cols>
    <col min="1" max="1" width="3.140625" style="2" customWidth="1"/>
    <col min="2" max="2" width="8.42578125" style="2" bestFit="1" customWidth="1"/>
    <col min="3" max="3" width="61.28515625" style="2" customWidth="1"/>
    <col min="4" max="4" width="36.85546875" style="2" customWidth="1"/>
    <col min="5" max="5" width="36.140625" style="2" customWidth="1"/>
    <col min="6" max="6" width="33.7109375" style="2" customWidth="1"/>
    <col min="7" max="7" width="40.42578125" style="2" customWidth="1"/>
    <col min="8" max="8" width="38" style="2" customWidth="1"/>
    <col min="9" max="9" width="36.5703125" style="2" customWidth="1"/>
    <col min="10" max="10" width="41.140625" style="2" customWidth="1"/>
    <col min="11" max="11" width="37.28515625" style="2" customWidth="1"/>
    <col min="12" max="12" width="35.140625" style="2" customWidth="1"/>
    <col min="13" max="13" width="40.140625" style="2" customWidth="1"/>
    <col min="14" max="14" width="36.5703125" style="2" customWidth="1"/>
    <col min="15" max="15" width="36.28515625" style="2" customWidth="1"/>
    <col min="16" max="16" width="11.85546875" style="2" customWidth="1"/>
    <col min="17" max="16384" width="10.140625" style="2"/>
  </cols>
  <sheetData>
    <row r="1" spans="1:16" ht="14.25" customHeight="1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.75" x14ac:dyDescent="0.2">
      <c r="A2" s="1"/>
      <c r="B2" s="3"/>
      <c r="C2" s="28" t="s">
        <v>52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</row>
    <row r="3" spans="1:16" ht="45.75" x14ac:dyDescent="0.2">
      <c r="A3" s="1"/>
      <c r="B3" s="3"/>
      <c r="C3" s="28" t="s">
        <v>53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1"/>
    </row>
    <row r="4" spans="1:16" ht="36.75" customHeight="1" x14ac:dyDescent="0.2">
      <c r="A4" s="1"/>
      <c r="B4" s="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</row>
    <row r="5" spans="1:16" ht="27" x14ac:dyDescent="0.2">
      <c r="A5" s="4"/>
      <c r="B5" s="26" t="s">
        <v>0</v>
      </c>
      <c r="C5" s="26" t="s">
        <v>1</v>
      </c>
      <c r="D5" s="26" t="s">
        <v>2</v>
      </c>
      <c r="E5" s="27" t="s">
        <v>3</v>
      </c>
      <c r="F5" s="27" t="s">
        <v>4</v>
      </c>
      <c r="G5" s="27" t="s">
        <v>5</v>
      </c>
      <c r="H5" s="26"/>
      <c r="I5" s="26"/>
      <c r="J5" s="26"/>
      <c r="K5" s="26"/>
      <c r="L5" s="26"/>
      <c r="M5" s="26"/>
      <c r="N5" s="26"/>
      <c r="O5" s="26"/>
      <c r="P5" s="1"/>
    </row>
    <row r="6" spans="1:16" ht="27" x14ac:dyDescent="0.2">
      <c r="A6" s="4"/>
      <c r="B6" s="26" t="s">
        <v>6</v>
      </c>
      <c r="C6" s="26" t="s">
        <v>6</v>
      </c>
      <c r="D6" s="26" t="s">
        <v>6</v>
      </c>
      <c r="E6" s="27"/>
      <c r="F6" s="27"/>
      <c r="G6" s="26" t="s">
        <v>7</v>
      </c>
      <c r="H6" s="26"/>
      <c r="I6" s="26"/>
      <c r="J6" s="26" t="s">
        <v>8</v>
      </c>
      <c r="K6" s="26"/>
      <c r="L6" s="26"/>
      <c r="M6" s="26" t="s">
        <v>9</v>
      </c>
      <c r="N6" s="26"/>
      <c r="O6" s="26"/>
      <c r="P6" s="4"/>
    </row>
    <row r="7" spans="1:16" ht="135" x14ac:dyDescent="0.2">
      <c r="A7" s="4"/>
      <c r="B7" s="26" t="s">
        <v>6</v>
      </c>
      <c r="C7" s="26" t="s">
        <v>6</v>
      </c>
      <c r="D7" s="26" t="s">
        <v>6</v>
      </c>
      <c r="E7" s="11">
        <v>2017</v>
      </c>
      <c r="F7" s="11" t="s">
        <v>10</v>
      </c>
      <c r="G7" s="11" t="s">
        <v>54</v>
      </c>
      <c r="H7" s="11" t="s">
        <v>40</v>
      </c>
      <c r="I7" s="11" t="s">
        <v>55</v>
      </c>
      <c r="J7" s="24" t="s">
        <v>54</v>
      </c>
      <c r="K7" s="24" t="s">
        <v>40</v>
      </c>
      <c r="L7" s="24" t="s">
        <v>55</v>
      </c>
      <c r="M7" s="24" t="s">
        <v>54</v>
      </c>
      <c r="N7" s="24" t="s">
        <v>40</v>
      </c>
      <c r="O7" s="24" t="s">
        <v>55</v>
      </c>
      <c r="P7" s="4"/>
    </row>
    <row r="8" spans="1:16" ht="229.5" customHeight="1" x14ac:dyDescent="0.4">
      <c r="A8" s="7"/>
      <c r="B8" s="23">
        <v>1</v>
      </c>
      <c r="C8" s="12" t="s">
        <v>42</v>
      </c>
      <c r="D8" s="13" t="s">
        <v>6</v>
      </c>
      <c r="E8" s="14"/>
      <c r="F8" s="20"/>
      <c r="G8" s="20"/>
      <c r="H8" s="20"/>
      <c r="I8" s="20"/>
      <c r="J8" s="20"/>
      <c r="K8" s="20"/>
      <c r="L8" s="20"/>
      <c r="M8" s="20"/>
      <c r="N8" s="20"/>
      <c r="O8" s="20"/>
      <c r="P8" s="4"/>
    </row>
    <row r="9" spans="1:16" ht="55.5" x14ac:dyDescent="0.2">
      <c r="A9" s="7"/>
      <c r="B9" s="23" t="s">
        <v>6</v>
      </c>
      <c r="C9" s="15" t="s">
        <v>14</v>
      </c>
      <c r="D9" s="13" t="s">
        <v>12</v>
      </c>
      <c r="E9" s="21">
        <v>774525534</v>
      </c>
      <c r="F9" s="21">
        <v>939699293.00999999</v>
      </c>
      <c r="G9" s="21">
        <v>987138391.05000007</v>
      </c>
      <c r="H9" s="21">
        <v>996348770.20000005</v>
      </c>
      <c r="I9" s="21">
        <v>1005720644.96</v>
      </c>
      <c r="J9" s="21">
        <v>1022470819.9300001</v>
      </c>
      <c r="K9" s="21">
        <v>1054088460.71</v>
      </c>
      <c r="L9" s="21">
        <v>1079623943.8299999</v>
      </c>
      <c r="M9" s="21">
        <v>1057262889.02</v>
      </c>
      <c r="N9" s="21">
        <v>1106291778.1200001</v>
      </c>
      <c r="O9" s="21">
        <v>1146111394.54</v>
      </c>
      <c r="P9" s="4"/>
    </row>
    <row r="10" spans="1:16" ht="83.25" x14ac:dyDescent="0.4">
      <c r="A10" s="7"/>
      <c r="B10" s="23" t="s">
        <v>6</v>
      </c>
      <c r="C10" s="14"/>
      <c r="D10" s="13" t="s">
        <v>13</v>
      </c>
      <c r="E10" s="22"/>
      <c r="F10" s="21">
        <v>121.325799054935</v>
      </c>
      <c r="G10" s="21">
        <v>105.04832752273801</v>
      </c>
      <c r="H10" s="21">
        <v>106.02846864006284</v>
      </c>
      <c r="I10" s="21">
        <v>107.02579563921174</v>
      </c>
      <c r="J10" s="21">
        <v>103.57927816406954</v>
      </c>
      <c r="K10" s="21">
        <v>105.79512839649612</v>
      </c>
      <c r="L10" s="21">
        <v>107.34829291218728</v>
      </c>
      <c r="M10" s="21">
        <v>103.40274445116995</v>
      </c>
      <c r="N10" s="21">
        <v>104.95246076167437</v>
      </c>
      <c r="O10" s="21">
        <v>106.15838978840482</v>
      </c>
      <c r="P10" s="4"/>
    </row>
    <row r="11" spans="1:16" ht="45" customHeight="1" x14ac:dyDescent="0.2">
      <c r="A11" s="7"/>
      <c r="B11" s="12" t="s">
        <v>6</v>
      </c>
      <c r="C11" s="15" t="s">
        <v>11</v>
      </c>
      <c r="D11" s="13" t="s">
        <v>15</v>
      </c>
      <c r="E11" s="21">
        <v>774525534</v>
      </c>
      <c r="F11" s="21">
        <v>875205663.28999996</v>
      </c>
      <c r="G11" s="21">
        <v>898841028.25999999</v>
      </c>
      <c r="H11" s="21">
        <v>908861404.45000005</v>
      </c>
      <c r="I11" s="21">
        <v>918989193.60000002</v>
      </c>
      <c r="J11" s="21">
        <v>915718397.46000004</v>
      </c>
      <c r="K11" s="21">
        <v>948502551.89999998</v>
      </c>
      <c r="L11" s="21">
        <v>974101868.37</v>
      </c>
      <c r="M11" s="21">
        <v>929699850.38</v>
      </c>
      <c r="N11" s="21">
        <v>979566526.62</v>
      </c>
      <c r="O11" s="21">
        <v>1018994827.49</v>
      </c>
      <c r="P11" s="4"/>
    </row>
    <row r="12" spans="1:16" ht="83.25" x14ac:dyDescent="0.2">
      <c r="A12" s="7"/>
      <c r="B12" s="12"/>
      <c r="C12" s="15"/>
      <c r="D12" s="13" t="s">
        <v>13</v>
      </c>
      <c r="E12" s="21">
        <v>104.8</v>
      </c>
      <c r="F12" s="21">
        <v>113</v>
      </c>
      <c r="G12" s="21">
        <v>102.7</v>
      </c>
      <c r="H12" s="21">
        <v>103.85000000000001</v>
      </c>
      <c r="I12" s="21">
        <v>105</v>
      </c>
      <c r="J12" s="21">
        <v>101.88</v>
      </c>
      <c r="K12" s="21">
        <v>104.36</v>
      </c>
      <c r="L12" s="21">
        <v>106</v>
      </c>
      <c r="M12" s="21">
        <v>101.53</v>
      </c>
      <c r="N12" s="21">
        <v>103.28</v>
      </c>
      <c r="O12" s="21">
        <v>104.61</v>
      </c>
      <c r="P12" s="4"/>
    </row>
    <row r="13" spans="1:16" ht="120.75" customHeight="1" x14ac:dyDescent="0.2">
      <c r="A13" s="7"/>
      <c r="B13" s="23" t="s">
        <v>16</v>
      </c>
      <c r="C13" s="12" t="s">
        <v>17</v>
      </c>
      <c r="D13" s="13" t="s">
        <v>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4"/>
    </row>
    <row r="14" spans="1:16" ht="55.5" x14ac:dyDescent="0.2">
      <c r="A14" s="7"/>
      <c r="B14" s="23" t="s">
        <v>6</v>
      </c>
      <c r="C14" s="15" t="s">
        <v>14</v>
      </c>
      <c r="D14" s="13" t="s">
        <v>18</v>
      </c>
      <c r="E14" s="10">
        <v>456662.72600000002</v>
      </c>
      <c r="F14" s="10">
        <f>E14*103.9*F17/100/100</f>
        <v>485385.44147722208</v>
      </c>
      <c r="G14" s="10">
        <f>F14*104*G17/100/100</f>
        <v>512877.6728824919</v>
      </c>
      <c r="H14" s="10">
        <f>F14*103.9*H17/100/100</f>
        <v>517427.6760108993</v>
      </c>
      <c r="I14" s="10">
        <f>F14*103.7*I17/100/100</f>
        <v>518445.0438962357</v>
      </c>
      <c r="J14" s="10">
        <f>G14*104*J17/100/100</f>
        <v>542993.84983415168</v>
      </c>
      <c r="K14" s="10">
        <f>H14*103.8*K17/100/100</f>
        <v>550517.17589179624</v>
      </c>
      <c r="L14" s="10">
        <f>I14*103.6*L17/100/100</f>
        <v>554833.66463722463</v>
      </c>
      <c r="M14" s="10">
        <f>J14*103.8*M17/100/100</f>
        <v>572645.65798589494</v>
      </c>
      <c r="N14" s="10">
        <f>K14*103.7*N17/100/100</f>
        <v>583445.81025058823</v>
      </c>
      <c r="O14" s="10">
        <f>L14*103.5*O17/100/100</f>
        <v>592628.93387231242</v>
      </c>
      <c r="P14" s="4"/>
    </row>
    <row r="15" spans="1:16" ht="93" customHeight="1" x14ac:dyDescent="0.2">
      <c r="A15" s="7"/>
      <c r="B15" s="23"/>
      <c r="C15" s="15"/>
      <c r="D15" s="13" t="s">
        <v>13</v>
      </c>
      <c r="E15" s="10"/>
      <c r="F15" s="10">
        <f>F14/E14*100</f>
        <v>106.28970000000002</v>
      </c>
      <c r="G15" s="10">
        <f>G14/F14*100</f>
        <v>105.664</v>
      </c>
      <c r="H15" s="10">
        <f>H14/F14*100</f>
        <v>106.60139999999998</v>
      </c>
      <c r="I15" s="10">
        <f t="shared" ref="I15:O15" si="0">I14/F14*100</f>
        <v>106.81100000000001</v>
      </c>
      <c r="J15" s="10">
        <f t="shared" si="0"/>
        <v>105.87199999999997</v>
      </c>
      <c r="K15" s="10">
        <f t="shared" si="0"/>
        <v>106.395</v>
      </c>
      <c r="L15" s="10">
        <f t="shared" si="0"/>
        <v>107.0188</v>
      </c>
      <c r="M15" s="10">
        <f t="shared" si="0"/>
        <v>105.46079999999998</v>
      </c>
      <c r="N15" s="10">
        <f t="shared" si="0"/>
        <v>105.98140000000002</v>
      </c>
      <c r="O15" s="10">
        <f t="shared" si="0"/>
        <v>106.81200000000001</v>
      </c>
      <c r="P15" s="4"/>
    </row>
    <row r="16" spans="1:16" ht="72.75" customHeight="1" x14ac:dyDescent="0.2">
      <c r="A16" s="7"/>
      <c r="B16" s="23" t="s">
        <v>6</v>
      </c>
      <c r="C16" s="15" t="s">
        <v>19</v>
      </c>
      <c r="D16" s="13" t="s">
        <v>18</v>
      </c>
      <c r="E16" s="10">
        <v>456662.72600000002</v>
      </c>
      <c r="F16" s="10">
        <f>E16*F17/100</f>
        <v>467165.96869800001</v>
      </c>
      <c r="G16" s="10">
        <f>F16*G17/100</f>
        <v>474640.62419716798</v>
      </c>
      <c r="H16" s="10">
        <f>F16*H17/100</f>
        <v>479312.283884148</v>
      </c>
      <c r="I16" s="10">
        <f t="shared" ref="I16:O16" si="1">F16*I17/100</f>
        <v>481180.94775893999</v>
      </c>
      <c r="J16" s="10">
        <f t="shared" si="1"/>
        <v>483184.155432717</v>
      </c>
      <c r="K16" s="10">
        <f t="shared" si="1"/>
        <v>491295.09098125168</v>
      </c>
      <c r="L16" s="10">
        <f t="shared" si="1"/>
        <v>497059.91903498501</v>
      </c>
      <c r="M16" s="10">
        <f t="shared" si="1"/>
        <v>490915.10191964044</v>
      </c>
      <c r="N16" s="10">
        <f t="shared" si="1"/>
        <v>502103.5829828392</v>
      </c>
      <c r="O16" s="10">
        <f t="shared" si="1"/>
        <v>512965.83644410456</v>
      </c>
      <c r="P16" s="4"/>
    </row>
    <row r="17" spans="1:16" ht="87" customHeight="1" x14ac:dyDescent="0.2">
      <c r="A17" s="7"/>
      <c r="B17" s="23" t="s">
        <v>6</v>
      </c>
      <c r="C17" s="15" t="s">
        <v>6</v>
      </c>
      <c r="D17" s="13" t="s">
        <v>13</v>
      </c>
      <c r="E17" s="16">
        <v>102.2</v>
      </c>
      <c r="F17" s="16">
        <v>102.3</v>
      </c>
      <c r="G17" s="16">
        <v>101.6</v>
      </c>
      <c r="H17" s="16">
        <v>102.6</v>
      </c>
      <c r="I17" s="16">
        <v>103</v>
      </c>
      <c r="J17" s="16">
        <v>101.8</v>
      </c>
      <c r="K17" s="16">
        <v>102.5</v>
      </c>
      <c r="L17" s="16">
        <v>103.3</v>
      </c>
      <c r="M17" s="16">
        <v>101.6</v>
      </c>
      <c r="N17" s="16">
        <v>102.2</v>
      </c>
      <c r="O17" s="16">
        <v>103.2</v>
      </c>
      <c r="P17" s="4"/>
    </row>
    <row r="18" spans="1:16" ht="117" customHeight="1" x14ac:dyDescent="0.2">
      <c r="A18" s="7"/>
      <c r="B18" s="23" t="s">
        <v>20</v>
      </c>
      <c r="C18" s="12" t="s">
        <v>21</v>
      </c>
      <c r="D18" s="13" t="s">
        <v>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4"/>
    </row>
    <row r="19" spans="1:16" ht="55.5" x14ac:dyDescent="0.2">
      <c r="A19" s="7"/>
      <c r="B19" s="23" t="s">
        <v>6</v>
      </c>
      <c r="C19" s="15" t="s">
        <v>14</v>
      </c>
      <c r="D19" s="13" t="s">
        <v>18</v>
      </c>
      <c r="E19" s="10">
        <v>147646</v>
      </c>
      <c r="F19" s="10">
        <f>E19*F22*104.4/100/100</f>
        <v>154296.56642399999</v>
      </c>
      <c r="G19" s="10">
        <f>F19*104.5*G22/100/100</f>
        <v>161626.8877016714</v>
      </c>
      <c r="H19" s="10">
        <f>F19*104.4*H22/100/100</f>
        <v>162551.49444631056</v>
      </c>
      <c r="I19" s="10">
        <f>F19*104.2*I22/100/100</f>
        <v>163301.22146256478</v>
      </c>
      <c r="J19" s="10">
        <f>G19*104.5*J22/100/100</f>
        <v>169744.59813648785</v>
      </c>
      <c r="K19" s="10">
        <f>H19*104.4*K22/100/100</f>
        <v>171774.14607641203</v>
      </c>
      <c r="L19" s="10">
        <f>I19*104.2*L22/100/100</f>
        <v>173409.92633378477</v>
      </c>
      <c r="M19" s="10">
        <f>J19*104.4*M22/100/100</f>
        <v>178329.8046253566</v>
      </c>
      <c r="N19" s="10">
        <f>K19*104.3*N22/100/100</f>
        <v>181668.68043870555</v>
      </c>
      <c r="O19" s="10">
        <f>L19*104.1*O22/100/100</f>
        <v>184491.16744636625</v>
      </c>
      <c r="P19" s="4"/>
    </row>
    <row r="20" spans="1:16" ht="89.25" customHeight="1" x14ac:dyDescent="0.2">
      <c r="A20" s="7"/>
      <c r="B20" s="23"/>
      <c r="C20" s="15"/>
      <c r="D20" s="13" t="s">
        <v>13</v>
      </c>
      <c r="E20" s="10"/>
      <c r="F20" s="10">
        <f>F19/E19*100</f>
        <v>104.50439999999999</v>
      </c>
      <c r="G20" s="10">
        <f>G19/F19*100</f>
        <v>104.75080000000001</v>
      </c>
      <c r="H20" s="10">
        <f>H19/F19*100</f>
        <v>105.35004000000001</v>
      </c>
      <c r="I20" s="10">
        <f t="shared" ref="I20:O20" si="2">I19/F19*100</f>
        <v>105.83594000000001</v>
      </c>
      <c r="J20" s="10">
        <f t="shared" si="2"/>
        <v>105.02249999999999</v>
      </c>
      <c r="K20" s="10">
        <f t="shared" si="2"/>
        <v>105.67368000000002</v>
      </c>
      <c r="L20" s="10">
        <f t="shared" si="2"/>
        <v>106.19022</v>
      </c>
      <c r="M20" s="10">
        <f t="shared" si="2"/>
        <v>105.05771999999997</v>
      </c>
      <c r="N20" s="10">
        <f t="shared" si="2"/>
        <v>105.76020000000001</v>
      </c>
      <c r="O20" s="10">
        <f t="shared" si="2"/>
        <v>106.39019999999999</v>
      </c>
      <c r="P20" s="4"/>
    </row>
    <row r="21" spans="1:16" ht="70.5" customHeight="1" x14ac:dyDescent="0.2">
      <c r="A21" s="7"/>
      <c r="B21" s="23" t="s">
        <v>6</v>
      </c>
      <c r="C21" s="15" t="s">
        <v>19</v>
      </c>
      <c r="D21" s="13" t="s">
        <v>18</v>
      </c>
      <c r="E21" s="10">
        <v>147646</v>
      </c>
      <c r="F21" s="10">
        <f>E21*F22/100</f>
        <v>147793.64600000001</v>
      </c>
      <c r="G21" s="10">
        <f>F21*G22/100</f>
        <v>148148.35075039999</v>
      </c>
      <c r="H21" s="10">
        <f>F21*H22/100</f>
        <v>149138.56817859999</v>
      </c>
      <c r="I21" s="10">
        <f>F21*I22/100</f>
        <v>150114.0062422</v>
      </c>
      <c r="J21" s="10">
        <f t="shared" ref="J21:O21" si="3">G21*J22/100</f>
        <v>148889.09250415198</v>
      </c>
      <c r="K21" s="10">
        <f t="shared" si="3"/>
        <v>150958.05871037891</v>
      </c>
      <c r="L21" s="10">
        <f t="shared" si="3"/>
        <v>152981.18376142601</v>
      </c>
      <c r="M21" s="10">
        <f t="shared" si="3"/>
        <v>149827.09378692813</v>
      </c>
      <c r="N21" s="10">
        <f t="shared" si="3"/>
        <v>153071.47153232424</v>
      </c>
      <c r="O21" s="10">
        <f t="shared" si="3"/>
        <v>156346.7698041774</v>
      </c>
      <c r="P21" s="4"/>
    </row>
    <row r="22" spans="1:16" ht="89.25" customHeight="1" x14ac:dyDescent="0.2">
      <c r="A22" s="7"/>
      <c r="B22" s="23" t="s">
        <v>6</v>
      </c>
      <c r="C22" s="15" t="s">
        <v>6</v>
      </c>
      <c r="D22" s="13" t="s">
        <v>13</v>
      </c>
      <c r="E22" s="16">
        <v>100.10000000000001</v>
      </c>
      <c r="F22" s="16">
        <v>100.1</v>
      </c>
      <c r="G22" s="16">
        <v>100.24</v>
      </c>
      <c r="H22" s="16">
        <v>100.91</v>
      </c>
      <c r="I22" s="16">
        <v>101.57</v>
      </c>
      <c r="J22" s="16">
        <v>100.5</v>
      </c>
      <c r="K22" s="16">
        <v>101.22</v>
      </c>
      <c r="L22" s="16">
        <v>101.91</v>
      </c>
      <c r="M22" s="16">
        <v>100.63</v>
      </c>
      <c r="N22" s="16">
        <v>101.4</v>
      </c>
      <c r="O22" s="16">
        <v>102.2</v>
      </c>
      <c r="P22" s="4"/>
    </row>
    <row r="23" spans="1:16" ht="123" customHeight="1" x14ac:dyDescent="0.2">
      <c r="A23" s="7"/>
      <c r="B23" s="23" t="s">
        <v>22</v>
      </c>
      <c r="C23" s="12" t="s">
        <v>23</v>
      </c>
      <c r="D23" s="1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4"/>
    </row>
    <row r="24" spans="1:16" ht="55.5" x14ac:dyDescent="0.2">
      <c r="A24" s="7"/>
      <c r="B24" s="23" t="s">
        <v>6</v>
      </c>
      <c r="C24" s="15" t="s">
        <v>14</v>
      </c>
      <c r="D24" s="13" t="s">
        <v>24</v>
      </c>
      <c r="E24" s="10">
        <v>13590.884</v>
      </c>
      <c r="F24" s="10">
        <f>E24*103.9*F27/100/100</f>
        <v>14233.895903807999</v>
      </c>
      <c r="G24" s="10">
        <f>F24*103.9*G27/100/100</f>
        <v>14877.75195112085</v>
      </c>
      <c r="H24" s="10">
        <f>F24*103.7*H27/100/100</f>
        <v>14878.634452666887</v>
      </c>
      <c r="I24" s="10">
        <f>F24*103.7*I27/100/100</f>
        <v>14908.155552771386</v>
      </c>
      <c r="J24" s="10">
        <f>G24*103.8*J27/100/100</f>
        <v>15535.765164415025</v>
      </c>
      <c r="K24" s="10">
        <f>H24*103.7*K27/100/100</f>
        <v>15552.577078834889</v>
      </c>
      <c r="L24" s="10">
        <f>I24*103.6*L27/100/100</f>
        <v>15599.297644197866</v>
      </c>
      <c r="M24" s="10">
        <f>J24*103.6*M27/100/100</f>
        <v>16191.623026595968</v>
      </c>
      <c r="N24" s="10">
        <f>K24*103.6*N27/100/100</f>
        <v>16241.369612502327</v>
      </c>
      <c r="O24" s="10">
        <f>L24*103.5*O27/100/100</f>
        <v>16306.72579236224</v>
      </c>
      <c r="P24" s="4"/>
    </row>
    <row r="25" spans="1:16" ht="90.75" customHeight="1" x14ac:dyDescent="0.2">
      <c r="A25" s="7"/>
      <c r="B25" s="23"/>
      <c r="C25" s="15"/>
      <c r="D25" s="13" t="s">
        <v>13</v>
      </c>
      <c r="E25" s="10"/>
      <c r="F25" s="10">
        <f>F24/E24*100</f>
        <v>104.7312</v>
      </c>
      <c r="G25" s="10">
        <f>G24/F24*100</f>
        <v>104.5234</v>
      </c>
      <c r="H25" s="10">
        <f>H24/F24*100</f>
        <v>104.5296</v>
      </c>
      <c r="I25" s="10">
        <f t="shared" ref="I25:O25" si="4">I24/F24*100</f>
        <v>104.73700000000001</v>
      </c>
      <c r="J25" s="10">
        <f t="shared" si="4"/>
        <v>104.42280000000001</v>
      </c>
      <c r="K25" s="10">
        <f t="shared" si="4"/>
        <v>104.52960000000002</v>
      </c>
      <c r="L25" s="10">
        <f t="shared" si="4"/>
        <v>104.636</v>
      </c>
      <c r="M25" s="10">
        <f t="shared" si="4"/>
        <v>104.22159999999998</v>
      </c>
      <c r="N25" s="10">
        <f t="shared" si="4"/>
        <v>104.4288</v>
      </c>
      <c r="O25" s="10">
        <f t="shared" si="4"/>
        <v>104.535</v>
      </c>
      <c r="P25" s="4"/>
    </row>
    <row r="26" spans="1:16" ht="57.75" customHeight="1" x14ac:dyDescent="0.2">
      <c r="A26" s="7"/>
      <c r="B26" s="23" t="s">
        <v>6</v>
      </c>
      <c r="C26" s="15" t="s">
        <v>11</v>
      </c>
      <c r="D26" s="13" t="s">
        <v>18</v>
      </c>
      <c r="E26" s="10">
        <v>13590.884</v>
      </c>
      <c r="F26" s="10">
        <f>E26*F27/100</f>
        <v>13699.611072</v>
      </c>
      <c r="G26" s="10">
        <f>F26*G27/100</f>
        <v>13781.808738431999</v>
      </c>
      <c r="H26" s="10">
        <f>F26*H27/100</f>
        <v>13809.207960575999</v>
      </c>
      <c r="I26" s="10">
        <f>F26*I27/100</f>
        <v>13836.607182720001</v>
      </c>
      <c r="J26" s="10">
        <f t="shared" ref="J26:O26" si="5">G26*J27/100</f>
        <v>13864.49959086259</v>
      </c>
      <c r="K26" s="10">
        <f t="shared" si="5"/>
        <v>13919.681624260607</v>
      </c>
      <c r="L26" s="10">
        <f>I26*L27/100</f>
        <v>13974.9732545472</v>
      </c>
      <c r="M26" s="10">
        <f t="shared" si="5"/>
        <v>13947.686588407763</v>
      </c>
      <c r="N26" s="10">
        <f t="shared" si="5"/>
        <v>14031.039077254693</v>
      </c>
      <c r="O26" s="10">
        <f t="shared" si="5"/>
        <v>14114.722987092673</v>
      </c>
      <c r="P26" s="4"/>
    </row>
    <row r="27" spans="1:16" ht="90.75" customHeight="1" x14ac:dyDescent="0.2">
      <c r="A27" s="7"/>
      <c r="B27" s="23" t="s">
        <v>6</v>
      </c>
      <c r="C27" s="15" t="s">
        <v>6</v>
      </c>
      <c r="D27" s="13" t="s">
        <v>13</v>
      </c>
      <c r="E27" s="16">
        <v>100.2</v>
      </c>
      <c r="F27" s="16">
        <v>100.8</v>
      </c>
      <c r="G27" s="16">
        <v>100.6</v>
      </c>
      <c r="H27" s="16">
        <v>100.8</v>
      </c>
      <c r="I27" s="16">
        <v>101</v>
      </c>
      <c r="J27" s="16">
        <v>100.6</v>
      </c>
      <c r="K27" s="16">
        <v>100.8</v>
      </c>
      <c r="L27" s="16">
        <v>101</v>
      </c>
      <c r="M27" s="16">
        <v>100.6</v>
      </c>
      <c r="N27" s="16">
        <v>100.8</v>
      </c>
      <c r="O27" s="16">
        <v>101</v>
      </c>
      <c r="P27" s="4"/>
    </row>
    <row r="28" spans="1:16" ht="45.75" customHeight="1" x14ac:dyDescent="0.2">
      <c r="A28" s="7"/>
      <c r="B28" s="26" t="s">
        <v>0</v>
      </c>
      <c r="C28" s="26" t="s">
        <v>1</v>
      </c>
      <c r="D28" s="26" t="s">
        <v>2</v>
      </c>
      <c r="E28" s="27" t="s">
        <v>3</v>
      </c>
      <c r="F28" s="27" t="s">
        <v>4</v>
      </c>
      <c r="G28" s="27" t="s">
        <v>5</v>
      </c>
      <c r="H28" s="26"/>
      <c r="I28" s="26"/>
      <c r="J28" s="26"/>
      <c r="K28" s="26"/>
      <c r="L28" s="26"/>
      <c r="M28" s="26"/>
      <c r="N28" s="26"/>
      <c r="O28" s="26"/>
      <c r="P28" s="4"/>
    </row>
    <row r="29" spans="1:16" ht="38.25" customHeight="1" x14ac:dyDescent="0.2">
      <c r="A29" s="7"/>
      <c r="B29" s="26" t="s">
        <v>6</v>
      </c>
      <c r="C29" s="26" t="s">
        <v>6</v>
      </c>
      <c r="D29" s="26" t="s">
        <v>6</v>
      </c>
      <c r="E29" s="27"/>
      <c r="F29" s="27"/>
      <c r="G29" s="26" t="s">
        <v>7</v>
      </c>
      <c r="H29" s="26"/>
      <c r="I29" s="26"/>
      <c r="J29" s="26" t="s">
        <v>8</v>
      </c>
      <c r="K29" s="26"/>
      <c r="L29" s="26"/>
      <c r="M29" s="26" t="s">
        <v>9</v>
      </c>
      <c r="N29" s="26"/>
      <c r="O29" s="26"/>
      <c r="P29" s="4"/>
    </row>
    <row r="30" spans="1:16" ht="133.5" customHeight="1" x14ac:dyDescent="0.2">
      <c r="A30" s="7"/>
      <c r="B30" s="26" t="s">
        <v>6</v>
      </c>
      <c r="C30" s="26" t="s">
        <v>6</v>
      </c>
      <c r="D30" s="26" t="s">
        <v>6</v>
      </c>
      <c r="E30" s="25">
        <v>2017</v>
      </c>
      <c r="F30" s="25" t="s">
        <v>10</v>
      </c>
      <c r="G30" s="25" t="s">
        <v>54</v>
      </c>
      <c r="H30" s="25" t="s">
        <v>40</v>
      </c>
      <c r="I30" s="25" t="s">
        <v>55</v>
      </c>
      <c r="J30" s="25" t="s">
        <v>54</v>
      </c>
      <c r="K30" s="25" t="s">
        <v>40</v>
      </c>
      <c r="L30" s="25" t="s">
        <v>55</v>
      </c>
      <c r="M30" s="25" t="s">
        <v>54</v>
      </c>
      <c r="N30" s="25" t="s">
        <v>40</v>
      </c>
      <c r="O30" s="25" t="s">
        <v>55</v>
      </c>
      <c r="P30" s="4"/>
    </row>
    <row r="31" spans="1:16" ht="252" customHeight="1" x14ac:dyDescent="0.2">
      <c r="A31" s="7"/>
      <c r="B31" s="23" t="s">
        <v>25</v>
      </c>
      <c r="C31" s="12" t="s">
        <v>26</v>
      </c>
      <c r="D31" s="13" t="s">
        <v>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4"/>
    </row>
    <row r="32" spans="1:16" ht="55.5" x14ac:dyDescent="0.2">
      <c r="A32" s="7"/>
      <c r="B32" s="23" t="s">
        <v>6</v>
      </c>
      <c r="C32" s="15" t="s">
        <v>14</v>
      </c>
      <c r="D32" s="13" t="s">
        <v>18</v>
      </c>
      <c r="E32" s="10">
        <v>102714.192</v>
      </c>
      <c r="F32" s="10">
        <f>E32*106*F35/100/100</f>
        <v>97864.61278437775</v>
      </c>
      <c r="G32" s="10">
        <f>F32*106.4*G35/100/100</f>
        <v>104127.94800257793</v>
      </c>
      <c r="H32" s="10">
        <f>F32*106.3*H35/100/100</f>
        <v>104238.14355657314</v>
      </c>
      <c r="I32" s="10">
        <f>F32*104.5*I35/100/100</f>
        <v>104313.89076686824</v>
      </c>
      <c r="J32" s="10">
        <f>G32*105.9*J35/100/100</f>
        <v>110381.76843166476</v>
      </c>
      <c r="K32" s="10">
        <f>H32*105.4*K35/100/100</f>
        <v>110636.07233178848</v>
      </c>
      <c r="L32" s="10">
        <f>I32*104*L35/100/100</f>
        <v>110764.66177189138</v>
      </c>
      <c r="M32" s="10">
        <f>J32*104.9*M35/100/100</f>
        <v>115906.26555990116</v>
      </c>
      <c r="N32" s="10">
        <f>K32*104.8*N35/100/100</f>
        <v>117685.80286077004</v>
      </c>
      <c r="O32" s="10">
        <f>L32*103.6*O35/100/100</f>
        <v>118194.75528354984</v>
      </c>
      <c r="P32" s="4"/>
    </row>
    <row r="33" spans="1:16" ht="93" customHeight="1" x14ac:dyDescent="0.2">
      <c r="A33" s="7"/>
      <c r="B33" s="23"/>
      <c r="C33" s="15"/>
      <c r="D33" s="13" t="s">
        <v>13</v>
      </c>
      <c r="E33" s="10"/>
      <c r="F33" s="10">
        <f>F32/E32*100</f>
        <v>95.278569474000008</v>
      </c>
      <c r="G33" s="10">
        <f>G32/F32*100</f>
        <v>106.4</v>
      </c>
      <c r="H33" s="10">
        <f>H32/F32*100</f>
        <v>106.51260000000001</v>
      </c>
      <c r="I33" s="10">
        <f t="shared" ref="I33:O33" si="6">I32/F32*100</f>
        <v>106.58999999999999</v>
      </c>
      <c r="J33" s="10">
        <f t="shared" si="6"/>
        <v>106.00590000000001</v>
      </c>
      <c r="K33" s="10">
        <f t="shared" si="6"/>
        <v>106.1378</v>
      </c>
      <c r="L33" s="10">
        <f t="shared" si="6"/>
        <v>106.18400000000001</v>
      </c>
      <c r="M33" s="10">
        <f t="shared" si="6"/>
        <v>105.00490000000001</v>
      </c>
      <c r="N33" s="10">
        <f t="shared" si="6"/>
        <v>106.372</v>
      </c>
      <c r="O33" s="10">
        <f t="shared" si="6"/>
        <v>106.70799999999998</v>
      </c>
      <c r="P33" s="4"/>
    </row>
    <row r="34" spans="1:16" ht="48" customHeight="1" x14ac:dyDescent="0.2">
      <c r="A34" s="7"/>
      <c r="B34" s="12" t="s">
        <v>6</v>
      </c>
      <c r="C34" s="15" t="s">
        <v>11</v>
      </c>
      <c r="D34" s="13" t="s">
        <v>18</v>
      </c>
      <c r="E34" s="10">
        <v>102714.192</v>
      </c>
      <c r="F34" s="10">
        <f>E34*F35/100</f>
        <v>92325.106400356366</v>
      </c>
      <c r="G34" s="10">
        <f>F34*G35/100</f>
        <v>92325.106400356366</v>
      </c>
      <c r="H34" s="10">
        <f>F34*H35/100</f>
        <v>92509.756613157078</v>
      </c>
      <c r="I34" s="10">
        <f>F34*I35/100</f>
        <v>94171.608528363504</v>
      </c>
      <c r="J34" s="10">
        <f>G34*J35/100</f>
        <v>92417.431506756708</v>
      </c>
      <c r="K34" s="10">
        <f>H34*K35/100</f>
        <v>93157.324909449177</v>
      </c>
      <c r="L34" s="10">
        <f t="shared" ref="L34:O34" si="7">I34*L35/100</f>
        <v>96149.212307459136</v>
      </c>
      <c r="M34" s="10">
        <f t="shared" si="7"/>
        <v>92509.848938263473</v>
      </c>
      <c r="N34" s="10">
        <f t="shared" si="7"/>
        <v>94554.68478309091</v>
      </c>
      <c r="O34" s="10">
        <f t="shared" si="7"/>
        <v>99033.688676682912</v>
      </c>
      <c r="P34" s="4"/>
    </row>
    <row r="35" spans="1:16" ht="89.25" customHeight="1" x14ac:dyDescent="0.2">
      <c r="A35" s="7"/>
      <c r="B35" s="12" t="s">
        <v>6</v>
      </c>
      <c r="C35" s="15" t="s">
        <v>6</v>
      </c>
      <c r="D35" s="13" t="s">
        <v>13</v>
      </c>
      <c r="E35" s="16"/>
      <c r="F35" s="16">
        <v>89.885442900000001</v>
      </c>
      <c r="G35" s="16">
        <v>100</v>
      </c>
      <c r="H35" s="16">
        <v>100.2</v>
      </c>
      <c r="I35" s="16">
        <v>102</v>
      </c>
      <c r="J35" s="16">
        <v>100.1</v>
      </c>
      <c r="K35" s="16">
        <v>100.7</v>
      </c>
      <c r="L35" s="16">
        <v>102.1</v>
      </c>
      <c r="M35" s="16">
        <v>100.1</v>
      </c>
      <c r="N35" s="16">
        <v>101.5</v>
      </c>
      <c r="O35" s="16">
        <v>103</v>
      </c>
      <c r="P35" s="4"/>
    </row>
    <row r="36" spans="1:16" ht="40.5" customHeight="1" x14ac:dyDescent="0.2">
      <c r="A36" s="7"/>
      <c r="B36" s="12">
        <v>6</v>
      </c>
      <c r="C36" s="12" t="s">
        <v>27</v>
      </c>
      <c r="D36" s="13" t="s">
        <v>6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4"/>
    </row>
    <row r="37" spans="1:16" ht="87" customHeight="1" x14ac:dyDescent="0.2">
      <c r="A37" s="7"/>
      <c r="B37" s="17" t="s">
        <v>44</v>
      </c>
      <c r="C37" s="12" t="s">
        <v>45</v>
      </c>
      <c r="D37" s="13" t="s">
        <v>18</v>
      </c>
      <c r="E37" s="10">
        <v>226821.37999999998</v>
      </c>
      <c r="F37" s="10">
        <v>152300</v>
      </c>
      <c r="G37" s="10">
        <v>152812.48239846379</v>
      </c>
      <c r="H37" s="10">
        <v>154594.63666787421</v>
      </c>
      <c r="I37" s="10">
        <v>155802.9</v>
      </c>
      <c r="J37" s="10">
        <v>153670.70000000001</v>
      </c>
      <c r="K37" s="10">
        <v>157841.12403789957</v>
      </c>
      <c r="L37" s="10">
        <v>160321.18410000001</v>
      </c>
      <c r="M37" s="10">
        <v>156851.68349</v>
      </c>
      <c r="N37" s="10">
        <v>161787.15213884704</v>
      </c>
      <c r="O37" s="10">
        <v>165772.10435940002</v>
      </c>
      <c r="P37" s="4"/>
    </row>
    <row r="38" spans="1:16" ht="93" customHeight="1" x14ac:dyDescent="0.2">
      <c r="A38" s="7"/>
      <c r="B38" s="17"/>
      <c r="C38" s="12"/>
      <c r="D38" s="13" t="s">
        <v>13</v>
      </c>
      <c r="E38" s="13"/>
      <c r="F38" s="16">
        <f>F37/E37*100</f>
        <v>67.145345822338271</v>
      </c>
      <c r="G38" s="16">
        <f>G37/F37*100</f>
        <v>100.33649533713971</v>
      </c>
      <c r="H38" s="16">
        <f>H37/F37*100</f>
        <v>101.5066557241459</v>
      </c>
      <c r="I38" s="16">
        <f t="shared" ref="I38:L38" si="8">I37/F37*100</f>
        <v>102.3</v>
      </c>
      <c r="J38" s="16">
        <f t="shared" si="8"/>
        <v>100.56161485506033</v>
      </c>
      <c r="K38" s="16">
        <f t="shared" si="8"/>
        <v>102.10000000000001</v>
      </c>
      <c r="L38" s="16">
        <f t="shared" si="8"/>
        <v>102.90000000000002</v>
      </c>
      <c r="M38" s="16">
        <f>M37/J37*100</f>
        <v>102.07</v>
      </c>
      <c r="N38" s="16">
        <f>N37/K37*100</f>
        <v>102.49999999999999</v>
      </c>
      <c r="O38" s="16">
        <f>O37/L37*100</f>
        <v>103.4</v>
      </c>
      <c r="P38" s="4"/>
    </row>
    <row r="39" spans="1:16" ht="85.5" customHeight="1" x14ac:dyDescent="0.2">
      <c r="A39" s="7"/>
      <c r="B39" s="17" t="s">
        <v>47</v>
      </c>
      <c r="C39" s="12" t="s">
        <v>46</v>
      </c>
      <c r="D39" s="13" t="s">
        <v>18</v>
      </c>
      <c r="E39" s="10">
        <v>234735.12999999998</v>
      </c>
      <c r="F39" s="10">
        <v>155966.5</v>
      </c>
      <c r="G39" s="10">
        <v>156491.32</v>
      </c>
      <c r="H39" s="10">
        <v>158316.37820000001</v>
      </c>
      <c r="I39" s="10">
        <v>159553.72949999999</v>
      </c>
      <c r="J39" s="10">
        <v>157370.1985</v>
      </c>
      <c r="K39" s="10">
        <v>161641.0221422</v>
      </c>
      <c r="L39" s="10">
        <v>164180.7876555</v>
      </c>
      <c r="M39" s="10">
        <v>160627.92798350001</v>
      </c>
      <c r="N39" s="10">
        <v>165682.047695755</v>
      </c>
      <c r="O39" s="10">
        <v>169762.934435787</v>
      </c>
      <c r="P39" s="4"/>
    </row>
    <row r="40" spans="1:16" ht="93" customHeight="1" x14ac:dyDescent="0.2">
      <c r="A40" s="7"/>
      <c r="B40" s="17"/>
      <c r="C40" s="12"/>
      <c r="D40" s="13" t="s">
        <v>13</v>
      </c>
      <c r="E40" s="13"/>
      <c r="F40" s="16">
        <f>F39/E39*100</f>
        <v>66.443612423926496</v>
      </c>
      <c r="G40" s="16">
        <f>G39/F39*100</f>
        <v>100.33649533713971</v>
      </c>
      <c r="H40" s="16">
        <f>H39/F39*100</f>
        <v>101.5066557241459</v>
      </c>
      <c r="I40" s="16">
        <f t="shared" ref="I40:O40" si="9">I39/F39*100</f>
        <v>102.3</v>
      </c>
      <c r="J40" s="16">
        <f t="shared" si="9"/>
        <v>100.56161485506033</v>
      </c>
      <c r="K40" s="16">
        <f t="shared" si="9"/>
        <v>102.1</v>
      </c>
      <c r="L40" s="16">
        <f t="shared" si="9"/>
        <v>102.90000000000002</v>
      </c>
      <c r="M40" s="16">
        <f>M39/J39*100</f>
        <v>102.07010572176409</v>
      </c>
      <c r="N40" s="16">
        <f t="shared" si="9"/>
        <v>102.49999999999999</v>
      </c>
      <c r="O40" s="16">
        <f t="shared" si="9"/>
        <v>103.4</v>
      </c>
      <c r="P40" s="4"/>
    </row>
    <row r="41" spans="1:16" ht="204" customHeight="1" x14ac:dyDescent="0.2">
      <c r="A41" s="7"/>
      <c r="B41" s="12">
        <v>7</v>
      </c>
      <c r="C41" s="12" t="s">
        <v>49</v>
      </c>
      <c r="D41" s="13" t="s">
        <v>18</v>
      </c>
      <c r="E41" s="10">
        <v>24233.5</v>
      </c>
      <c r="F41" s="10">
        <v>28304.1</v>
      </c>
      <c r="G41" s="10">
        <v>24620.97590102852</v>
      </c>
      <c r="H41" s="10">
        <v>24757</v>
      </c>
      <c r="I41" s="10">
        <v>24885.314231013581</v>
      </c>
      <c r="J41" s="10">
        <v>24642.869407764483</v>
      </c>
      <c r="K41" s="10">
        <v>24734.9</v>
      </c>
      <c r="L41" s="10">
        <v>24905.830128260306</v>
      </c>
      <c r="M41" s="10">
        <v>24782.618000000002</v>
      </c>
      <c r="N41" s="10">
        <v>25160.799999999999</v>
      </c>
      <c r="O41" s="10">
        <v>25538.981999999996</v>
      </c>
      <c r="P41" s="4"/>
    </row>
    <row r="42" spans="1:16" ht="89.25" customHeight="1" x14ac:dyDescent="0.2">
      <c r="A42" s="7"/>
      <c r="B42" s="12"/>
      <c r="C42" s="12"/>
      <c r="D42" s="13" t="s">
        <v>13</v>
      </c>
      <c r="E42" s="10"/>
      <c r="F42" s="10">
        <f>F41/E41*100</f>
        <v>116.797408546021</v>
      </c>
      <c r="G42" s="10">
        <f>G41/F41*100</f>
        <v>86.987312442467768</v>
      </c>
      <c r="H42" s="10">
        <f>H41/F41*100</f>
        <v>87.467893344073829</v>
      </c>
      <c r="I42" s="10">
        <f t="shared" ref="I42:O42" si="10">I41/F41*100</f>
        <v>87.921234842349989</v>
      </c>
      <c r="J42" s="10">
        <f t="shared" si="10"/>
        <v>100.08892217280084</v>
      </c>
      <c r="K42" s="10">
        <f t="shared" si="10"/>
        <v>99.910732318132261</v>
      </c>
      <c r="L42" s="10">
        <f t="shared" si="10"/>
        <v>100.08244178496713</v>
      </c>
      <c r="M42" s="10">
        <f t="shared" si="10"/>
        <v>100.56709545436087</v>
      </c>
      <c r="N42" s="10">
        <f t="shared" si="10"/>
        <v>101.72185858847216</v>
      </c>
      <c r="O42" s="10">
        <f t="shared" si="10"/>
        <v>102.54218337023531</v>
      </c>
      <c r="P42" s="4"/>
    </row>
    <row r="43" spans="1:16" ht="130.5" customHeight="1" x14ac:dyDescent="0.2">
      <c r="A43" s="4"/>
      <c r="B43" s="17" t="s">
        <v>48</v>
      </c>
      <c r="C43" s="12" t="s">
        <v>51</v>
      </c>
      <c r="D43" s="13" t="s">
        <v>24</v>
      </c>
      <c r="E43" s="10">
        <v>10327.02</v>
      </c>
      <c r="F43" s="10">
        <v>11610.4</v>
      </c>
      <c r="G43" s="10">
        <v>12692.975901028522</v>
      </c>
      <c r="H43" s="10">
        <v>12829</v>
      </c>
      <c r="I43" s="10">
        <v>12957.314231013583</v>
      </c>
      <c r="J43" s="10">
        <v>13058.269407764485</v>
      </c>
      <c r="K43" s="10">
        <v>13150.3</v>
      </c>
      <c r="L43" s="10">
        <v>13321.230128260308</v>
      </c>
      <c r="M43" s="10">
        <v>13128.318000000001</v>
      </c>
      <c r="N43" s="10">
        <v>13506.5</v>
      </c>
      <c r="O43" s="10">
        <v>13884.681999999999</v>
      </c>
      <c r="P43" s="4"/>
    </row>
    <row r="44" spans="1:16" ht="90.75" customHeight="1" x14ac:dyDescent="0.2">
      <c r="A44" s="4"/>
      <c r="B44" s="17"/>
      <c r="C44" s="12"/>
      <c r="D44" s="13" t="s">
        <v>13</v>
      </c>
      <c r="E44" s="10"/>
      <c r="F44" s="10">
        <f>F43/E43*100</f>
        <v>112.42739919163513</v>
      </c>
      <c r="G44" s="10">
        <f>G43/F43*100</f>
        <v>109.32419125119308</v>
      </c>
      <c r="H44" s="10">
        <f>H43/F43*100</f>
        <v>110.49576241989941</v>
      </c>
      <c r="I44" s="10">
        <f t="shared" ref="I44:O44" si="11">I43/F43*100</f>
        <v>111.60092874503533</v>
      </c>
      <c r="J44" s="10">
        <f t="shared" si="11"/>
        <v>102.87791854001995</v>
      </c>
      <c r="K44" s="10">
        <f t="shared" si="11"/>
        <v>102.50448203289422</v>
      </c>
      <c r="L44" s="10">
        <f t="shared" si="11"/>
        <v>102.80857507009968</v>
      </c>
      <c r="M44" s="10">
        <f t="shared" si="11"/>
        <v>100.53643090097273</v>
      </c>
      <c r="N44" s="10">
        <f t="shared" si="11"/>
        <v>102.70868345208855</v>
      </c>
      <c r="O44" s="10">
        <f t="shared" si="11"/>
        <v>104.22972853343595</v>
      </c>
      <c r="P44" s="4"/>
    </row>
    <row r="45" spans="1:16" ht="174" customHeight="1" x14ac:dyDescent="0.2">
      <c r="A45" s="4"/>
      <c r="B45" s="12">
        <v>8</v>
      </c>
      <c r="C45" s="12" t="s">
        <v>50</v>
      </c>
      <c r="D45" s="13" t="s">
        <v>18</v>
      </c>
      <c r="E45" s="10">
        <v>24614.86</v>
      </c>
      <c r="F45" s="10">
        <v>28304.1</v>
      </c>
      <c r="G45" s="10">
        <v>24620.97590102852</v>
      </c>
      <c r="H45" s="10">
        <v>24757</v>
      </c>
      <c r="I45" s="10">
        <v>24885.314231013581</v>
      </c>
      <c r="J45" s="10">
        <v>24642.869407764483</v>
      </c>
      <c r="K45" s="10">
        <v>24734.9</v>
      </c>
      <c r="L45" s="10">
        <v>24905.830128260306</v>
      </c>
      <c r="M45" s="10">
        <v>24782.618000000002</v>
      </c>
      <c r="N45" s="10">
        <v>25160.799999999999</v>
      </c>
      <c r="O45" s="10">
        <v>25538.981999999996</v>
      </c>
      <c r="P45" s="4"/>
    </row>
    <row r="46" spans="1:16" ht="83.25" x14ac:dyDescent="0.2">
      <c r="A46" s="4"/>
      <c r="B46" s="12"/>
      <c r="C46" s="15"/>
      <c r="D46" s="13" t="s">
        <v>13</v>
      </c>
      <c r="E46" s="10"/>
      <c r="F46" s="10">
        <f>F45/E45*100</f>
        <v>114.98785692870079</v>
      </c>
      <c r="G46" s="10">
        <f>G45/F45*100</f>
        <v>86.987312442467768</v>
      </c>
      <c r="H46" s="10">
        <f>H45/F45*100</f>
        <v>87.467893344073829</v>
      </c>
      <c r="I46" s="10">
        <f>I45/F45*100</f>
        <v>87.921234842349989</v>
      </c>
      <c r="J46" s="10">
        <f t="shared" ref="J46:O46" si="12">J45/G45*100</f>
        <v>100.08892217280084</v>
      </c>
      <c r="K46" s="10">
        <f t="shared" si="12"/>
        <v>99.910732318132261</v>
      </c>
      <c r="L46" s="10">
        <f t="shared" si="12"/>
        <v>100.08244178496713</v>
      </c>
      <c r="M46" s="10">
        <f>M45/J45*100</f>
        <v>100.56709545436087</v>
      </c>
      <c r="N46" s="10">
        <f>N45/K45*100</f>
        <v>101.72185858847216</v>
      </c>
      <c r="O46" s="10">
        <f t="shared" si="12"/>
        <v>102.54218337023531</v>
      </c>
      <c r="P46" s="4"/>
    </row>
    <row r="47" spans="1:16" ht="108" customHeight="1" x14ac:dyDescent="0.2">
      <c r="A47" s="4"/>
      <c r="B47" s="23">
        <v>9</v>
      </c>
      <c r="C47" s="12" t="s">
        <v>43</v>
      </c>
      <c r="D47" s="13" t="s">
        <v>29</v>
      </c>
      <c r="E47" s="10">
        <v>1131429</v>
      </c>
      <c r="F47" s="10">
        <v>1135632</v>
      </c>
      <c r="G47" s="10">
        <v>1140016</v>
      </c>
      <c r="H47" s="9">
        <v>1140292</v>
      </c>
      <c r="I47" s="9">
        <v>1140421</v>
      </c>
      <c r="J47" s="10">
        <v>1143996</v>
      </c>
      <c r="K47" s="9">
        <v>1144612</v>
      </c>
      <c r="L47" s="10">
        <v>1144997</v>
      </c>
      <c r="M47" s="10">
        <v>1147347</v>
      </c>
      <c r="N47" s="10">
        <v>1148391</v>
      </c>
      <c r="O47" s="10">
        <v>1149196</v>
      </c>
      <c r="P47" s="5"/>
    </row>
    <row r="48" spans="1:16" ht="83.25" x14ac:dyDescent="0.2">
      <c r="A48" s="4"/>
      <c r="B48" s="23"/>
      <c r="C48" s="12"/>
      <c r="D48" s="13" t="s">
        <v>13</v>
      </c>
      <c r="E48" s="10"/>
      <c r="F48" s="10">
        <f>F47/E47*100</f>
        <v>100.37147713201624</v>
      </c>
      <c r="G48" s="10">
        <f>G47/F47*100</f>
        <v>100.38604054834666</v>
      </c>
      <c r="H48" s="10">
        <f>H47/F47*100</f>
        <v>100.41034419600716</v>
      </c>
      <c r="I48" s="10">
        <f>I47/F47*100</f>
        <v>100.42170350958762</v>
      </c>
      <c r="J48" s="10">
        <f t="shared" ref="J48:O48" si="13">J47/G47*100</f>
        <v>100.34911790711709</v>
      </c>
      <c r="K48" s="10">
        <f t="shared" si="13"/>
        <v>100.3788503295647</v>
      </c>
      <c r="L48" s="10">
        <f t="shared" si="13"/>
        <v>100.40125532588404</v>
      </c>
      <c r="M48" s="10">
        <f t="shared" si="13"/>
        <v>100.29292060461749</v>
      </c>
      <c r="N48" s="10">
        <f t="shared" si="13"/>
        <v>100.33015554615888</v>
      </c>
      <c r="O48" s="10">
        <f t="shared" si="13"/>
        <v>100.36672585168344</v>
      </c>
      <c r="P48" s="5"/>
    </row>
    <row r="49" spans="1:16" ht="27" x14ac:dyDescent="0.2">
      <c r="A49" s="4"/>
      <c r="B49" s="26" t="s">
        <v>0</v>
      </c>
      <c r="C49" s="26" t="s">
        <v>1</v>
      </c>
      <c r="D49" s="26" t="s">
        <v>2</v>
      </c>
      <c r="E49" s="27" t="s">
        <v>3</v>
      </c>
      <c r="F49" s="27" t="s">
        <v>4</v>
      </c>
      <c r="G49" s="27" t="s">
        <v>5</v>
      </c>
      <c r="H49" s="26"/>
      <c r="I49" s="26"/>
      <c r="J49" s="26"/>
      <c r="K49" s="26"/>
      <c r="L49" s="26"/>
      <c r="M49" s="26"/>
      <c r="N49" s="26"/>
      <c r="O49" s="26"/>
      <c r="P49" s="5"/>
    </row>
    <row r="50" spans="1:16" ht="27" x14ac:dyDescent="0.2">
      <c r="A50" s="4"/>
      <c r="B50" s="26" t="s">
        <v>6</v>
      </c>
      <c r="C50" s="26" t="s">
        <v>6</v>
      </c>
      <c r="D50" s="26" t="s">
        <v>6</v>
      </c>
      <c r="E50" s="27"/>
      <c r="F50" s="27"/>
      <c r="G50" s="26" t="s">
        <v>7</v>
      </c>
      <c r="H50" s="26"/>
      <c r="I50" s="26"/>
      <c r="J50" s="26" t="s">
        <v>8</v>
      </c>
      <c r="K50" s="26"/>
      <c r="L50" s="26"/>
      <c r="M50" s="26" t="s">
        <v>9</v>
      </c>
      <c r="N50" s="26"/>
      <c r="O50" s="26"/>
      <c r="P50" s="5"/>
    </row>
    <row r="51" spans="1:16" ht="135" x14ac:dyDescent="0.2">
      <c r="A51" s="4"/>
      <c r="B51" s="26" t="s">
        <v>6</v>
      </c>
      <c r="C51" s="26" t="s">
        <v>6</v>
      </c>
      <c r="D51" s="26" t="s">
        <v>6</v>
      </c>
      <c r="E51" s="25">
        <v>2017</v>
      </c>
      <c r="F51" s="25" t="s">
        <v>10</v>
      </c>
      <c r="G51" s="25" t="s">
        <v>54</v>
      </c>
      <c r="H51" s="25" t="s">
        <v>40</v>
      </c>
      <c r="I51" s="25" t="s">
        <v>55</v>
      </c>
      <c r="J51" s="25" t="s">
        <v>54</v>
      </c>
      <c r="K51" s="25" t="s">
        <v>40</v>
      </c>
      <c r="L51" s="25" t="s">
        <v>55</v>
      </c>
      <c r="M51" s="25" t="s">
        <v>54</v>
      </c>
      <c r="N51" s="25" t="s">
        <v>40</v>
      </c>
      <c r="O51" s="25" t="s">
        <v>55</v>
      </c>
      <c r="P51" s="5"/>
    </row>
    <row r="52" spans="1:16" ht="70.5" customHeight="1" x14ac:dyDescent="0.2">
      <c r="A52" s="4"/>
      <c r="B52" s="23">
        <v>10</v>
      </c>
      <c r="C52" s="12" t="s">
        <v>28</v>
      </c>
      <c r="D52" s="13" t="s">
        <v>29</v>
      </c>
      <c r="E52" s="10">
        <v>1128760</v>
      </c>
      <c r="F52" s="10">
        <v>1133531</v>
      </c>
      <c r="G52" s="10">
        <v>1137824</v>
      </c>
      <c r="H52" s="10">
        <v>1137964</v>
      </c>
      <c r="I52" s="9">
        <v>1138034</v>
      </c>
      <c r="J52" s="10">
        <v>1142006</v>
      </c>
      <c r="K52" s="10">
        <v>1142452</v>
      </c>
      <c r="L52" s="10">
        <v>1142709</v>
      </c>
      <c r="M52" s="10">
        <v>1145672</v>
      </c>
      <c r="N52" s="10">
        <v>1146502</v>
      </c>
      <c r="O52" s="10">
        <v>1147096</v>
      </c>
      <c r="P52" s="4"/>
    </row>
    <row r="53" spans="1:16" ht="96.75" customHeight="1" x14ac:dyDescent="0.2">
      <c r="A53" s="4"/>
      <c r="B53" s="23"/>
      <c r="C53" s="12"/>
      <c r="D53" s="13" t="s">
        <v>13</v>
      </c>
      <c r="E53" s="10"/>
      <c r="F53" s="10">
        <f>F52/E52*100</f>
        <v>100.42267621106346</v>
      </c>
      <c r="G53" s="10">
        <f>G52/F52*100</f>
        <v>100.37872806301723</v>
      </c>
      <c r="H53" s="10">
        <f>H52/F52*100</f>
        <v>100.39107885007115</v>
      </c>
      <c r="I53" s="10">
        <f>I52/F52*100</f>
        <v>100.39725424359811</v>
      </c>
      <c r="J53" s="10">
        <f t="shared" ref="J53:O53" si="14">J52/G52*100</f>
        <v>100.36754366228872</v>
      </c>
      <c r="K53" s="10">
        <f t="shared" si="14"/>
        <v>100.39438857468251</v>
      </c>
      <c r="L53" s="10">
        <f t="shared" si="14"/>
        <v>100.41079616250481</v>
      </c>
      <c r="M53" s="10">
        <f t="shared" si="14"/>
        <v>100.32101407523253</v>
      </c>
      <c r="N53" s="10">
        <f t="shared" si="14"/>
        <v>100.35450067048768</v>
      </c>
      <c r="O53" s="10">
        <f t="shared" si="14"/>
        <v>100.38391226462731</v>
      </c>
      <c r="P53" s="4"/>
    </row>
    <row r="54" spans="1:16" ht="83.25" x14ac:dyDescent="0.2">
      <c r="A54" s="4"/>
      <c r="B54" s="23">
        <v>11</v>
      </c>
      <c r="C54" s="12" t="s">
        <v>30</v>
      </c>
      <c r="D54" s="13" t="s">
        <v>29</v>
      </c>
      <c r="E54" s="10">
        <v>496914</v>
      </c>
      <c r="F54" s="10">
        <v>500147</v>
      </c>
      <c r="G54" s="10">
        <v>500182</v>
      </c>
      <c r="H54" s="10">
        <v>501673</v>
      </c>
      <c r="I54" s="10">
        <v>501897</v>
      </c>
      <c r="J54" s="10">
        <v>500436</v>
      </c>
      <c r="K54" s="10">
        <v>502414</v>
      </c>
      <c r="L54" s="10">
        <v>503236</v>
      </c>
      <c r="M54" s="10">
        <v>500650</v>
      </c>
      <c r="N54" s="10">
        <v>503246</v>
      </c>
      <c r="O54" s="10">
        <v>504979</v>
      </c>
      <c r="P54" s="4"/>
    </row>
    <row r="55" spans="1:16" ht="89.25" customHeight="1" x14ac:dyDescent="0.2">
      <c r="A55" s="4"/>
      <c r="B55" s="23"/>
      <c r="C55" s="12"/>
      <c r="D55" s="13" t="s">
        <v>13</v>
      </c>
      <c r="E55" s="16"/>
      <c r="F55" s="10">
        <v>100.65061559948001</v>
      </c>
      <c r="G55" s="10">
        <v>100.00699794260488</v>
      </c>
      <c r="H55" s="10">
        <v>100.30511029757253</v>
      </c>
      <c r="I55" s="10">
        <v>100.34989713024372</v>
      </c>
      <c r="J55" s="10">
        <v>100.05078151552836</v>
      </c>
      <c r="K55" s="10">
        <v>100.14770577647192</v>
      </c>
      <c r="L55" s="10">
        <v>100.26678780706003</v>
      </c>
      <c r="M55" s="10">
        <v>100.04276271091608</v>
      </c>
      <c r="N55" s="10">
        <v>100.16560048087833</v>
      </c>
      <c r="O55" s="10">
        <v>100.34635836863816</v>
      </c>
      <c r="P55" s="4"/>
    </row>
    <row r="56" spans="1:16" ht="55.5" x14ac:dyDescent="0.2">
      <c r="A56" s="4"/>
      <c r="B56" s="23">
        <v>12</v>
      </c>
      <c r="C56" s="12" t="s">
        <v>31</v>
      </c>
      <c r="D56" s="13" t="s">
        <v>15</v>
      </c>
      <c r="E56" s="10">
        <v>209696610.19999999</v>
      </c>
      <c r="F56" s="10">
        <v>225843249.152542</v>
      </c>
      <c r="G56" s="10">
        <v>237135411.61017001</v>
      </c>
      <c r="H56" s="10">
        <v>239393844.10169491</v>
      </c>
      <c r="I56" s="10">
        <v>241652276.59322035</v>
      </c>
      <c r="J56" s="10">
        <v>248992182.19067797</v>
      </c>
      <c r="K56" s="10">
        <v>253757474.74779662</v>
      </c>
      <c r="L56" s="10">
        <v>258567935.95474577</v>
      </c>
      <c r="M56" s="10">
        <v>261441791.30021188</v>
      </c>
      <c r="N56" s="10">
        <v>268982923.23266447</v>
      </c>
      <c r="O56" s="10">
        <v>276667691.47157794</v>
      </c>
      <c r="P56" s="4"/>
    </row>
    <row r="57" spans="1:16" ht="90.75" customHeight="1" x14ac:dyDescent="0.2">
      <c r="A57" s="4"/>
      <c r="B57" s="23"/>
      <c r="C57" s="12"/>
      <c r="D57" s="13" t="s">
        <v>13</v>
      </c>
      <c r="E57" s="16"/>
      <c r="F57" s="16">
        <v>107.69999998433086</v>
      </c>
      <c r="G57" s="16">
        <v>105</v>
      </c>
      <c r="H57" s="16">
        <v>105.99999999999999</v>
      </c>
      <c r="I57" s="16">
        <v>107</v>
      </c>
      <c r="J57" s="16">
        <v>105</v>
      </c>
      <c r="K57" s="16">
        <v>106</v>
      </c>
      <c r="L57" s="16">
        <v>107</v>
      </c>
      <c r="M57" s="16">
        <v>105</v>
      </c>
      <c r="N57" s="16">
        <v>106.00000000000003</v>
      </c>
      <c r="O57" s="16">
        <v>106.99999999999999</v>
      </c>
      <c r="P57" s="4"/>
    </row>
    <row r="58" spans="1:16" ht="153.75" customHeight="1" x14ac:dyDescent="0.2">
      <c r="A58" s="4"/>
      <c r="B58" s="23">
        <v>13</v>
      </c>
      <c r="C58" s="12" t="s">
        <v>32</v>
      </c>
      <c r="D58" s="13" t="s">
        <v>33</v>
      </c>
      <c r="E58" s="10">
        <v>35166.482558600299</v>
      </c>
      <c r="F58" s="10">
        <v>37629.47845875685</v>
      </c>
      <c r="G58" s="10">
        <v>39508.187621400728</v>
      </c>
      <c r="H58" s="10">
        <v>39765.917257804504</v>
      </c>
      <c r="I58" s="10">
        <v>40123.152192783971</v>
      </c>
      <c r="J58" s="10">
        <v>41462.541695421249</v>
      </c>
      <c r="K58" s="10">
        <v>42089.703370095289</v>
      </c>
      <c r="L58" s="10">
        <v>42817.54086796019</v>
      </c>
      <c r="M58" s="10">
        <v>43517.05970575117</v>
      </c>
      <c r="N58" s="10">
        <v>44541.324924037224</v>
      </c>
      <c r="O58" s="10">
        <v>45656.633158933008</v>
      </c>
      <c r="P58" s="4"/>
    </row>
    <row r="59" spans="1:16" ht="94.5" customHeight="1" x14ac:dyDescent="0.2">
      <c r="A59" s="4"/>
      <c r="B59" s="23"/>
      <c r="C59" s="12"/>
      <c r="D59" s="13" t="s">
        <v>13</v>
      </c>
      <c r="E59" s="16"/>
      <c r="F59" s="16">
        <f>F58/E58*100</f>
        <v>107.00381647795538</v>
      </c>
      <c r="G59" s="18">
        <f>G58/F58*100</f>
        <v>104.99265267442652</v>
      </c>
      <c r="H59" s="18">
        <f>H58/F58*100</f>
        <v>105.67756686128207</v>
      </c>
      <c r="I59" s="18">
        <f t="shared" ref="I59:O59" si="15">I58/F58*100</f>
        <v>106.62691548265882</v>
      </c>
      <c r="J59" s="18">
        <f t="shared" si="15"/>
        <v>104.94670647195643</v>
      </c>
      <c r="K59" s="18">
        <f t="shared" si="15"/>
        <v>105.84366279602094</v>
      </c>
      <c r="L59" s="18">
        <f t="shared" si="15"/>
        <v>106.7152966004022</v>
      </c>
      <c r="M59" s="18">
        <f t="shared" si="15"/>
        <v>104.95511834615002</v>
      </c>
      <c r="N59" s="18">
        <f t="shared" si="15"/>
        <v>105.82475369898619</v>
      </c>
      <c r="O59" s="18">
        <f t="shared" si="15"/>
        <v>106.63067573107001</v>
      </c>
      <c r="P59" s="4"/>
    </row>
    <row r="60" spans="1:16" ht="60.75" customHeight="1" x14ac:dyDescent="0.2">
      <c r="A60" s="4"/>
      <c r="B60" s="23">
        <v>14</v>
      </c>
      <c r="C60" s="12" t="s">
        <v>34</v>
      </c>
      <c r="D60" s="13" t="s">
        <v>33</v>
      </c>
      <c r="E60" s="10">
        <v>42312.800000000003</v>
      </c>
      <c r="F60" s="10">
        <v>46212</v>
      </c>
      <c r="G60" s="10">
        <v>48985</v>
      </c>
      <c r="H60" s="10">
        <v>49447</v>
      </c>
      <c r="I60" s="10">
        <v>49909</v>
      </c>
      <c r="J60" s="10">
        <v>51924</v>
      </c>
      <c r="K60" s="10">
        <v>52908</v>
      </c>
      <c r="L60" s="10">
        <v>53902</v>
      </c>
      <c r="M60" s="10">
        <v>55039</v>
      </c>
      <c r="N60" s="10">
        <v>56612</v>
      </c>
      <c r="O60" s="10">
        <v>58214</v>
      </c>
      <c r="P60" s="4"/>
    </row>
    <row r="61" spans="1:16" ht="90.75" customHeight="1" x14ac:dyDescent="0.2">
      <c r="A61" s="4"/>
      <c r="B61" s="23"/>
      <c r="C61" s="12"/>
      <c r="D61" s="13" t="s">
        <v>13</v>
      </c>
      <c r="E61" s="16"/>
      <c r="F61" s="16">
        <v>109.21517838573669</v>
      </c>
      <c r="G61" s="18">
        <v>106.00060590322859</v>
      </c>
      <c r="H61" s="18">
        <v>107.00034623041634</v>
      </c>
      <c r="I61" s="18">
        <v>108.00008655760409</v>
      </c>
      <c r="J61" s="18">
        <v>105.99979585587424</v>
      </c>
      <c r="K61" s="18">
        <v>106.99941351345885</v>
      </c>
      <c r="L61" s="18">
        <v>108.00056102105833</v>
      </c>
      <c r="M61" s="18">
        <v>105.99915260765735</v>
      </c>
      <c r="N61" s="18">
        <v>107.00083163226732</v>
      </c>
      <c r="O61" s="18">
        <v>107.99970316500315</v>
      </c>
      <c r="P61" s="4"/>
    </row>
    <row r="62" spans="1:16" ht="89.25" customHeight="1" x14ac:dyDescent="0.2">
      <c r="A62" s="4"/>
      <c r="B62" s="23">
        <v>15</v>
      </c>
      <c r="C62" s="12" t="s">
        <v>35</v>
      </c>
      <c r="D62" s="13" t="s">
        <v>33</v>
      </c>
      <c r="E62" s="10">
        <v>28790</v>
      </c>
      <c r="F62" s="10">
        <v>30065</v>
      </c>
      <c r="G62" s="10">
        <v>31448</v>
      </c>
      <c r="H62" s="10">
        <v>31477</v>
      </c>
      <c r="I62" s="10">
        <v>31531</v>
      </c>
      <c r="J62" s="10">
        <v>32881</v>
      </c>
      <c r="K62" s="10">
        <v>32947</v>
      </c>
      <c r="L62" s="10">
        <v>33002</v>
      </c>
      <c r="M62" s="10">
        <v>34573</v>
      </c>
      <c r="N62" s="10">
        <v>34600</v>
      </c>
      <c r="O62" s="10">
        <v>34654</v>
      </c>
      <c r="P62" s="4"/>
    </row>
    <row r="63" spans="1:16" ht="87" customHeight="1" x14ac:dyDescent="0.2">
      <c r="A63" s="4"/>
      <c r="B63" s="23"/>
      <c r="C63" s="12"/>
      <c r="D63" s="13" t="s">
        <v>13</v>
      </c>
      <c r="E63" s="10"/>
      <c r="F63" s="10">
        <f>F62/E62*100</f>
        <v>104.42862104897534</v>
      </c>
      <c r="G63" s="10">
        <f>G62/F62*100</f>
        <v>104.60003326126726</v>
      </c>
      <c r="H63" s="10">
        <f>H62/F62*100</f>
        <v>104.69649093630467</v>
      </c>
      <c r="I63" s="10">
        <f>I62/F62*100</f>
        <v>104.87610177947779</v>
      </c>
      <c r="J63" s="10">
        <f t="shared" ref="J63:O63" si="16">J62/G62*100</f>
        <v>104.55672856779445</v>
      </c>
      <c r="K63" s="10">
        <f t="shared" si="16"/>
        <v>104.67007656384027</v>
      </c>
      <c r="L63" s="10">
        <f t="shared" si="16"/>
        <v>104.66525007135834</v>
      </c>
      <c r="M63" s="10">
        <f t="shared" si="16"/>
        <v>105.14582889814787</v>
      </c>
      <c r="N63" s="10">
        <f t="shared" si="16"/>
        <v>105.01714875405955</v>
      </c>
      <c r="O63" s="10">
        <f t="shared" si="16"/>
        <v>105.00575722683475</v>
      </c>
      <c r="P63" s="4"/>
    </row>
    <row r="64" spans="1:16" ht="174" customHeight="1" x14ac:dyDescent="0.2">
      <c r="A64" s="4"/>
      <c r="B64" s="23">
        <v>16</v>
      </c>
      <c r="C64" s="12" t="s">
        <v>36</v>
      </c>
      <c r="D64" s="13" t="s">
        <v>37</v>
      </c>
      <c r="E64" s="16">
        <v>0.86</v>
      </c>
      <c r="F64" s="16">
        <v>0.85</v>
      </c>
      <c r="G64" s="16">
        <v>0.85</v>
      </c>
      <c r="H64" s="16">
        <v>0.85</v>
      </c>
      <c r="I64" s="16">
        <v>0.85</v>
      </c>
      <c r="J64" s="16">
        <v>0.85</v>
      </c>
      <c r="K64" s="16">
        <v>0.85</v>
      </c>
      <c r="L64" s="16">
        <v>0.85</v>
      </c>
      <c r="M64" s="16">
        <v>0.85</v>
      </c>
      <c r="N64" s="16">
        <v>0.83</v>
      </c>
      <c r="O64" s="16">
        <v>0.81</v>
      </c>
      <c r="P64" s="4"/>
    </row>
    <row r="65" spans="1:16" ht="138.75" customHeight="1" x14ac:dyDescent="0.2">
      <c r="A65" s="4"/>
      <c r="B65" s="23">
        <v>17</v>
      </c>
      <c r="C65" s="12" t="s">
        <v>38</v>
      </c>
      <c r="D65" s="13" t="s">
        <v>39</v>
      </c>
      <c r="E65" s="19">
        <v>675.4</v>
      </c>
      <c r="F65" s="19">
        <v>556.79999999999995</v>
      </c>
      <c r="G65" s="19">
        <v>567</v>
      </c>
      <c r="H65" s="19">
        <v>573.79999999999995</v>
      </c>
      <c r="I65" s="19">
        <v>581</v>
      </c>
      <c r="J65" s="19">
        <v>575</v>
      </c>
      <c r="K65" s="19">
        <v>590.79999999999995</v>
      </c>
      <c r="L65" s="19">
        <v>604</v>
      </c>
      <c r="M65" s="19">
        <v>583</v>
      </c>
      <c r="N65" s="19">
        <v>607.79999999999995</v>
      </c>
      <c r="O65" s="19">
        <v>628</v>
      </c>
      <c r="P65" s="4"/>
    </row>
    <row r="66" spans="1:16" ht="14.45" customHeight="1" x14ac:dyDescent="0.2">
      <c r="G66" s="6"/>
      <c r="I66" s="6"/>
    </row>
  </sheetData>
  <mergeCells count="30">
    <mergeCell ref="G49:O49"/>
    <mergeCell ref="G50:I50"/>
    <mergeCell ref="J50:L50"/>
    <mergeCell ref="M50:O50"/>
    <mergeCell ref="B49:B51"/>
    <mergeCell ref="C49:C51"/>
    <mergeCell ref="D49:D51"/>
    <mergeCell ref="E49:E50"/>
    <mergeCell ref="F49:F50"/>
    <mergeCell ref="B28:B30"/>
    <mergeCell ref="E28:E29"/>
    <mergeCell ref="G28:O28"/>
    <mergeCell ref="G29:I29"/>
    <mergeCell ref="J29:L29"/>
    <mergeCell ref="M29:O29"/>
    <mergeCell ref="C28:C30"/>
    <mergeCell ref="D28:D30"/>
    <mergeCell ref="F28:F29"/>
    <mergeCell ref="J6:L6"/>
    <mergeCell ref="M6:O6"/>
    <mergeCell ref="C2:O2"/>
    <mergeCell ref="C3:O3"/>
    <mergeCell ref="C4:O4"/>
    <mergeCell ref="G5:O5"/>
    <mergeCell ref="G6:I6"/>
    <mergeCell ref="B5:B7"/>
    <mergeCell ref="C5:C7"/>
    <mergeCell ref="D5:D7"/>
    <mergeCell ref="E5:E6"/>
    <mergeCell ref="F5:F6"/>
  </mergeCells>
  <pageMargins left="0.5118110236220472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Гильманов Владислав Ринатович</dc:creator>
  <cp:lastModifiedBy>Карпов Дмитрий Игоревич</cp:lastModifiedBy>
  <cp:lastPrinted>2018-12-17T07:19:26Z</cp:lastPrinted>
  <dcterms:created xsi:type="dcterms:W3CDTF">2018-08-07T12:38:44Z</dcterms:created>
  <dcterms:modified xsi:type="dcterms:W3CDTF">2018-12-17T07:19:28Z</dcterms:modified>
</cp:coreProperties>
</file>